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UG_Dean\Graf\Advising\ADVISING TOOLS\Course Planning Worksheets\2020-2021\"/>
    </mc:Choice>
  </mc:AlternateContent>
  <bookViews>
    <workbookView xWindow="0" yWindow="0" windowWidth="20490" windowHeight="7620" tabRatio="519"/>
  </bookViews>
  <sheets>
    <sheet name="Audit" sheetId="4" r:id="rId1"/>
  </sheets>
  <definedNames>
    <definedName name="_xlnm.Print_Area" localSheetId="0">Audit!$C$2:$L$45</definedName>
  </definedNames>
  <calcPr calcId="162913"/>
</workbook>
</file>

<file path=xl/calcChain.xml><?xml version="1.0" encoding="utf-8"?>
<calcChain xmlns="http://schemas.openxmlformats.org/spreadsheetml/2006/main">
  <c r="C33" i="4" l="1"/>
  <c r="C17" i="4" l="1"/>
  <c r="C18" i="4"/>
  <c r="C9" i="4"/>
  <c r="C39" i="4"/>
  <c r="C40" i="4"/>
  <c r="C41" i="4"/>
  <c r="C38" i="4"/>
  <c r="C37" i="4"/>
  <c r="C36" i="4"/>
  <c r="C35" i="4"/>
  <c r="C34" i="4"/>
  <c r="C32" i="4"/>
  <c r="C31" i="4"/>
  <c r="C30" i="4"/>
  <c r="C29" i="4"/>
  <c r="C28" i="4"/>
  <c r="C27" i="4"/>
  <c r="C20" i="4"/>
  <c r="C19" i="4"/>
  <c r="C16" i="4"/>
  <c r="C15" i="4"/>
  <c r="C14" i="4"/>
  <c r="C13" i="4"/>
  <c r="C12" i="4"/>
  <c r="C11" i="4"/>
  <c r="C10" i="4"/>
  <c r="C8" i="4"/>
  <c r="C7" i="4"/>
  <c r="C6" i="4"/>
</calcChain>
</file>

<file path=xl/sharedStrings.xml><?xml version="1.0" encoding="utf-8"?>
<sst xmlns="http://schemas.openxmlformats.org/spreadsheetml/2006/main" count="82" uniqueCount="60">
  <si>
    <t>Fine Arts *</t>
  </si>
  <si>
    <t>Literature *</t>
  </si>
  <si>
    <t>Cultural Diversity *</t>
  </si>
  <si>
    <t>Financial Accounting *</t>
  </si>
  <si>
    <t>Finance</t>
  </si>
  <si>
    <t>Class</t>
  </si>
  <si>
    <t>FALL</t>
  </si>
  <si>
    <t>Course #</t>
  </si>
  <si>
    <t>SPRING</t>
  </si>
  <si>
    <t>Check</t>
  </si>
  <si>
    <t>Accounting</t>
  </si>
  <si>
    <t>Marketing</t>
  </si>
  <si>
    <t>Writing *</t>
  </si>
  <si>
    <t>Natural Science (1) *</t>
  </si>
  <si>
    <t>Natural Science (2) *</t>
  </si>
  <si>
    <t>Principles of Marketing *</t>
  </si>
  <si>
    <t>Microeconomics *</t>
  </si>
  <si>
    <t>Macroeconomics *</t>
  </si>
  <si>
    <t>Philosophy 1 *</t>
  </si>
  <si>
    <t>Management &amp; Leadership</t>
  </si>
  <si>
    <t>Information Systems</t>
  </si>
  <si>
    <t>Computer Science</t>
  </si>
  <si>
    <t>Philosophy 2 *</t>
  </si>
  <si>
    <t>History 2 *</t>
  </si>
  <si>
    <t>History 1 *</t>
  </si>
  <si>
    <t>Portico *</t>
  </si>
  <si>
    <t>Strategic Management *</t>
  </si>
  <si>
    <t>Organizational Behavior *</t>
  </si>
  <si>
    <t>FRESHMAN YEAR</t>
  </si>
  <si>
    <t>SOPHOMORE YEAR</t>
  </si>
  <si>
    <t>JUNIOR YEAR</t>
  </si>
  <si>
    <t>SENIOR YEAR</t>
  </si>
  <si>
    <t>Business Law *</t>
  </si>
  <si>
    <t>Economics (CSOM concentration)</t>
  </si>
  <si>
    <t>MCAS Elective *</t>
  </si>
  <si>
    <t xml:space="preserve">Carroll School Course Planning Worksheet </t>
  </si>
  <si>
    <t>Digital Technologies: Strat &amp; Use *</t>
  </si>
  <si>
    <t>Modeling for Business Analytics *</t>
  </si>
  <si>
    <t>Business Statistics *</t>
  </si>
  <si>
    <t>Operations Management *</t>
  </si>
  <si>
    <t>CONCENTRATIONS</t>
  </si>
  <si>
    <t>Entrepreneurship (co-concentration)</t>
  </si>
  <si>
    <t>Operations Management</t>
  </si>
  <si>
    <t>Accounting for Finance &amp; Consulting</t>
  </si>
  <si>
    <t xml:space="preserve">Course # </t>
  </si>
  <si>
    <t>For the Class of 2022</t>
  </si>
  <si>
    <t>Accounting &amp; Information Systems</t>
  </si>
  <si>
    <t>Business Analytics (co-concentration)</t>
  </si>
  <si>
    <t>General Management</t>
  </si>
  <si>
    <t>*Students must complete the interest form online</t>
  </si>
  <si>
    <t>UNIVERSITY CORE</t>
  </si>
  <si>
    <t>CARROLL SCHOOL CORE</t>
  </si>
  <si>
    <t>Theology (1) *</t>
  </si>
  <si>
    <t>Theology (2) *</t>
  </si>
  <si>
    <t>Math *</t>
  </si>
  <si>
    <t xml:space="preserve"> Managing for Social Impact &amp; the Public Good (co-concentration) *</t>
  </si>
  <si>
    <t xml:space="preserve">Students must select at least one of the available concentrations in the Carroll School. Please note: Co-concentrations cannot stand alone. They must be paired with another concentration.
Concentrations consist of four to six courses. 
Please see www.bc.edu/carrollundergrad for details on the specific requirements. </t>
  </si>
  <si>
    <t>Updated June 2020</t>
  </si>
  <si>
    <t>Fundamentals of Finance* *</t>
  </si>
  <si>
    <t>* Formerly Basic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</si>
</sst>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9"/>
      <name val="Arial Narrow"/>
      <family val="2"/>
    </font>
    <font>
      <sz val="10"/>
      <name val="SimSun-ExtB"/>
      <family val="3"/>
    </font>
    <font>
      <sz val="8"/>
      <name val="Arial Narrow"/>
      <family val="2"/>
    </font>
    <font>
      <b/>
      <sz val="1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indexed="13"/>
      <name val="Verdana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sz val="12"/>
      <name val="Arial Narrow"/>
      <family val="2"/>
    </font>
    <font>
      <vertAlign val="superscript"/>
      <sz val="12"/>
      <name val="Verdana"/>
      <family val="2"/>
    </font>
    <font>
      <sz val="8"/>
      <color theme="0"/>
      <name val="Verdana"/>
      <family val="2"/>
    </font>
    <font>
      <sz val="10"/>
      <color rgb="FFFFFFCC"/>
      <name val="Verdana"/>
      <family val="2"/>
    </font>
    <font>
      <sz val="9"/>
      <color rgb="FFFFFFCC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22"/>
      <color rgb="FFFFFFCC"/>
      <name val="Verdana"/>
      <family val="2"/>
    </font>
    <font>
      <b/>
      <sz val="18"/>
      <color rgb="FFFFFFCC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9F7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15" fillId="3" borderId="3" xfId="0" applyFont="1" applyFill="1" applyBorder="1" applyAlignment="1">
      <alignment horizontal="center"/>
    </xf>
    <xf numFmtId="0" fontId="0" fillId="0" borderId="4" xfId="0" applyBorder="1"/>
    <xf numFmtId="0" fontId="8" fillId="4" borderId="5" xfId="0" applyFont="1" applyFill="1" applyBorder="1"/>
    <xf numFmtId="0" fontId="9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0" xfId="0" applyFont="1" applyBorder="1"/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12" fillId="0" borderId="0" xfId="0" applyFont="1" applyFill="1" applyBorder="1"/>
    <xf numFmtId="0" fontId="11" fillId="2" borderId="13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5" borderId="5" xfId="0" applyFont="1" applyFill="1" applyBorder="1"/>
    <xf numFmtId="0" fontId="9" fillId="5" borderId="6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6" borderId="5" xfId="0" applyFont="1" applyFill="1" applyBorder="1"/>
    <xf numFmtId="0" fontId="9" fillId="6" borderId="21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/>
    </xf>
    <xf numFmtId="0" fontId="8" fillId="7" borderId="5" xfId="0" applyFont="1" applyFill="1" applyBorder="1"/>
    <xf numFmtId="0" fontId="9" fillId="7" borderId="2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16" fillId="8" borderId="0" xfId="0" applyFont="1" applyFill="1" applyBorder="1"/>
    <xf numFmtId="0" fontId="17" fillId="8" borderId="23" xfId="0" applyFont="1" applyFill="1" applyBorder="1"/>
    <xf numFmtId="0" fontId="7" fillId="0" borderId="0" xfId="0" applyFont="1" applyBorder="1" applyAlignment="1">
      <alignment horizontal="center"/>
    </xf>
    <xf numFmtId="0" fontId="3" fillId="0" borderId="23" xfId="0" applyFont="1" applyBorder="1"/>
    <xf numFmtId="0" fontId="8" fillId="0" borderId="0" xfId="0" applyFont="1" applyBorder="1" applyAlignment="1">
      <alignment horizontal="right"/>
    </xf>
    <xf numFmtId="0" fontId="13" fillId="0" borderId="23" xfId="0" applyFont="1" applyBorder="1"/>
    <xf numFmtId="0" fontId="14" fillId="0" borderId="0" xfId="0" applyFont="1" applyBorder="1" applyAlignment="1">
      <alignment horizontal="left"/>
    </xf>
    <xf numFmtId="0" fontId="8" fillId="0" borderId="23" xfId="0" applyFont="1" applyBorder="1"/>
    <xf numFmtId="0" fontId="8" fillId="0" borderId="3" xfId="0" applyFont="1" applyBorder="1"/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24" xfId="0" applyFont="1" applyBorder="1"/>
    <xf numFmtId="0" fontId="3" fillId="0" borderId="0" xfId="0" applyFont="1" applyBorder="1"/>
    <xf numFmtId="0" fontId="18" fillId="9" borderId="25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" fillId="0" borderId="0" xfId="0" applyFont="1" applyBorder="1"/>
    <xf numFmtId="0" fontId="6" fillId="10" borderId="27" xfId="0" applyFont="1" applyFill="1" applyBorder="1" applyAlignment="1">
      <alignment horizontal="center"/>
    </xf>
    <xf numFmtId="0" fontId="6" fillId="11" borderId="28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19" fillId="0" borderId="0" xfId="0" applyFont="1" applyBorder="1"/>
    <xf numFmtId="0" fontId="0" fillId="0" borderId="27" xfId="0" applyBorder="1"/>
    <xf numFmtId="0" fontId="0" fillId="0" borderId="28" xfId="0" applyBorder="1"/>
    <xf numFmtId="0" fontId="3" fillId="0" borderId="30" xfId="0" applyFont="1" applyBorder="1"/>
    <xf numFmtId="0" fontId="15" fillId="0" borderId="4" xfId="0" applyFont="1" applyFill="1" applyBorder="1" applyAlignment="1">
      <alignment horizontal="center"/>
    </xf>
    <xf numFmtId="0" fontId="2" fillId="0" borderId="4" xfId="0" applyFont="1" applyBorder="1"/>
    <xf numFmtId="0" fontId="15" fillId="3" borderId="31" xfId="0" applyFont="1" applyFill="1" applyBorder="1" applyAlignment="1">
      <alignment horizontal="center"/>
    </xf>
    <xf numFmtId="0" fontId="0" fillId="0" borderId="29" xfId="0" applyBorder="1"/>
    <xf numFmtId="0" fontId="0" fillId="0" borderId="3" xfId="0" applyBorder="1"/>
    <xf numFmtId="0" fontId="9" fillId="4" borderId="32" xfId="0" applyFont="1" applyFill="1" applyBorder="1" applyAlignment="1">
      <alignment horizontal="center" vertical="center"/>
    </xf>
    <xf numFmtId="0" fontId="3" fillId="9" borderId="32" xfId="0" applyFont="1" applyFill="1" applyBorder="1"/>
    <xf numFmtId="0" fontId="9" fillId="9" borderId="25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20" fillId="9" borderId="34" xfId="0" applyFont="1" applyFill="1" applyBorder="1" applyAlignment="1">
      <alignment horizontal="center" vertical="center" wrapText="1" shrinkToFit="1"/>
    </xf>
    <xf numFmtId="0" fontId="20" fillId="9" borderId="35" xfId="0" applyFont="1" applyFill="1" applyBorder="1" applyAlignment="1">
      <alignment horizontal="center" vertical="center" wrapText="1" shrinkToFit="1"/>
    </xf>
    <xf numFmtId="0" fontId="20" fillId="9" borderId="7" xfId="0" applyFont="1" applyFill="1" applyBorder="1" applyAlignment="1">
      <alignment horizontal="center" vertical="center" wrapText="1" shrinkToFit="1"/>
    </xf>
    <xf numFmtId="0" fontId="21" fillId="8" borderId="0" xfId="0" applyFont="1" applyFill="1" applyBorder="1" applyAlignment="1">
      <alignment horizontal="center" vertical="center"/>
    </xf>
    <xf numFmtId="0" fontId="21" fillId="8" borderId="23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b val="0"/>
        <i val="0"/>
        <strike/>
        <condense val="0"/>
        <extend val="0"/>
      </font>
    </dxf>
    <dxf>
      <font>
        <b val="0"/>
        <i val="0"/>
        <strike/>
        <condense val="0"/>
        <extend val="0"/>
      </font>
    </dxf>
    <dxf>
      <font>
        <b val="0"/>
        <i val="0"/>
        <strike/>
        <condense val="0"/>
        <extend val="0"/>
      </font>
    </dxf>
    <dxf>
      <font>
        <b val="0"/>
        <i val="0"/>
        <strike/>
        <condense val="0"/>
        <extend val="0"/>
      </font>
    </dxf>
    <dxf>
      <font>
        <b val="0"/>
        <i val="0"/>
        <strike/>
        <condense val="0"/>
        <extend val="0"/>
      </font>
    </dxf>
    <dxf>
      <font>
        <strike val="0"/>
        <condense val="0"/>
        <extend val="0"/>
        <color indexed="9"/>
      </font>
      <fill>
        <patternFill>
          <bgColor indexed="16"/>
        </patternFill>
      </fill>
    </dxf>
    <dxf>
      <font>
        <strike val="0"/>
        <condense val="0"/>
        <extend val="0"/>
        <color indexed="9"/>
      </font>
      <fill>
        <patternFill>
          <bgColor indexed="16"/>
        </patternFill>
      </fill>
    </dxf>
    <dxf>
      <font>
        <strike/>
        <condense val="0"/>
        <extend val="0"/>
        <color indexed="9"/>
      </font>
    </dxf>
    <dxf>
      <font>
        <strike val="0"/>
        <condense val="0"/>
        <extend val="0"/>
        <color indexed="9"/>
      </font>
      <fill>
        <patternFill>
          <bgColor indexed="1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topLeftCell="B28" zoomScale="55" zoomScaleNormal="55" workbookViewId="0">
      <selection activeCell="C43" sqref="C43"/>
    </sheetView>
  </sheetViews>
  <sheetFormatPr defaultColWidth="11" defaultRowHeight="12.75" x14ac:dyDescent="0.2"/>
  <cols>
    <col min="1" max="1" width="4.25" hidden="1" customWidth="1"/>
    <col min="2" max="2" width="4.25" customWidth="1"/>
    <col min="3" max="3" width="47.375" customWidth="1"/>
    <col min="4" max="4" width="24.125" hidden="1" customWidth="1"/>
    <col min="5" max="5" width="3.25" customWidth="1"/>
    <col min="6" max="6" width="15.625" customWidth="1"/>
    <col min="7" max="7" width="75.75" customWidth="1"/>
    <col min="8" max="8" width="5.75" customWidth="1"/>
    <col min="9" max="9" width="15.625" customWidth="1"/>
    <col min="10" max="10" width="75.75" customWidth="1"/>
    <col min="11" max="11" width="1.75" customWidth="1"/>
    <col min="12" max="12" width="57.875" style="6" customWidth="1"/>
    <col min="13" max="13" width="34.75" customWidth="1"/>
    <col min="14" max="14" width="1.375" customWidth="1"/>
  </cols>
  <sheetData>
    <row r="1" spans="1:13" x14ac:dyDescent="0.2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3" ht="27" x14ac:dyDescent="0.2">
      <c r="A2" s="8"/>
      <c r="B2" s="49"/>
      <c r="C2" s="98" t="s">
        <v>35</v>
      </c>
      <c r="D2" s="98"/>
      <c r="E2" s="98"/>
      <c r="F2" s="98"/>
      <c r="G2" s="98"/>
      <c r="H2" s="98"/>
      <c r="I2" s="98"/>
      <c r="J2" s="98"/>
      <c r="K2" s="98"/>
      <c r="L2" s="99"/>
    </row>
    <row r="3" spans="1:13" ht="30.6" customHeight="1" x14ac:dyDescent="0.2">
      <c r="A3" s="8"/>
      <c r="B3" s="49"/>
      <c r="C3" s="49"/>
      <c r="D3" s="49"/>
      <c r="E3" s="49"/>
      <c r="F3" s="49"/>
      <c r="G3" s="100" t="s">
        <v>45</v>
      </c>
      <c r="H3" s="100"/>
      <c r="I3" s="100"/>
      <c r="J3" s="100"/>
      <c r="K3" s="49"/>
      <c r="L3" s="50"/>
    </row>
    <row r="4" spans="1:13" ht="22.5" x14ac:dyDescent="0.3">
      <c r="A4" s="8"/>
      <c r="B4" s="1"/>
      <c r="C4" s="1"/>
      <c r="D4" s="1"/>
      <c r="E4" s="1"/>
      <c r="F4" s="1"/>
      <c r="G4" s="51"/>
      <c r="H4" s="51"/>
      <c r="I4" s="51"/>
      <c r="J4" s="51"/>
      <c r="K4" s="1"/>
      <c r="L4" s="52"/>
    </row>
    <row r="5" spans="1:13" ht="24.95" customHeight="1" x14ac:dyDescent="0.25">
      <c r="A5" s="73" t="s">
        <v>9</v>
      </c>
      <c r="B5" s="74"/>
      <c r="C5" s="66" t="s">
        <v>50</v>
      </c>
      <c r="D5" s="17"/>
      <c r="E5" s="17"/>
      <c r="F5" s="101" t="s">
        <v>28</v>
      </c>
      <c r="G5" s="101"/>
      <c r="H5" s="101"/>
      <c r="I5" s="101"/>
      <c r="J5" s="101"/>
      <c r="K5" s="17"/>
      <c r="L5" s="86" t="s">
        <v>40</v>
      </c>
    </row>
    <row r="6" spans="1:13" ht="24.95" customHeight="1" x14ac:dyDescent="0.2">
      <c r="A6" s="75">
        <v>0</v>
      </c>
      <c r="B6" s="69"/>
      <c r="C6" s="63" t="str">
        <f>IF(B6=0,"Writing","Writing *")</f>
        <v>Writing</v>
      </c>
      <c r="D6" s="17" t="s">
        <v>12</v>
      </c>
      <c r="E6" s="17"/>
      <c r="F6" s="9"/>
      <c r="G6" s="10" t="s">
        <v>6</v>
      </c>
      <c r="H6" s="66"/>
      <c r="I6" s="11"/>
      <c r="J6" s="10" t="s">
        <v>8</v>
      </c>
      <c r="K6" s="17"/>
      <c r="L6" s="87"/>
      <c r="M6" s="5"/>
    </row>
    <row r="7" spans="1:13" ht="35.1" customHeight="1" thickBot="1" x14ac:dyDescent="0.25">
      <c r="A7" s="75">
        <v>0</v>
      </c>
      <c r="B7" s="69"/>
      <c r="C7" s="63" t="str">
        <f>IF(B7=0,"Literature","Literature *")</f>
        <v>Literature</v>
      </c>
      <c r="D7" s="17" t="s">
        <v>1</v>
      </c>
      <c r="E7" s="17"/>
      <c r="F7" s="12" t="s">
        <v>44</v>
      </c>
      <c r="G7" s="13" t="s">
        <v>5</v>
      </c>
      <c r="H7" s="14"/>
      <c r="I7" s="15" t="s">
        <v>7</v>
      </c>
      <c r="J7" s="16" t="s">
        <v>5</v>
      </c>
      <c r="K7" s="17"/>
      <c r="L7" s="88" t="s">
        <v>10</v>
      </c>
    </row>
    <row r="8" spans="1:13" ht="35.1" customHeight="1" x14ac:dyDescent="0.2">
      <c r="A8" s="75">
        <v>0</v>
      </c>
      <c r="B8" s="69"/>
      <c r="C8" s="63" t="str">
        <f>IF(B8=0,"Fine Arts","Fine Arts *")</f>
        <v>Fine Arts</v>
      </c>
      <c r="D8" s="17" t="s">
        <v>0</v>
      </c>
      <c r="E8" s="53"/>
      <c r="F8" s="18"/>
      <c r="G8" s="19"/>
      <c r="H8" s="20"/>
      <c r="I8" s="21"/>
      <c r="J8" s="22"/>
      <c r="K8" s="23"/>
      <c r="L8" s="88" t="s">
        <v>43</v>
      </c>
    </row>
    <row r="9" spans="1:13" ht="35.1" customHeight="1" x14ac:dyDescent="0.2">
      <c r="A9" s="75">
        <v>0</v>
      </c>
      <c r="B9" s="69"/>
      <c r="C9" s="63" t="str">
        <f>IF(B9=0,"Math","Math *")</f>
        <v>Math</v>
      </c>
      <c r="D9" s="17" t="s">
        <v>54</v>
      </c>
      <c r="E9" s="53"/>
      <c r="F9" s="24"/>
      <c r="G9" s="25"/>
      <c r="H9" s="20"/>
      <c r="I9" s="26"/>
      <c r="J9" s="27"/>
      <c r="K9" s="23"/>
      <c r="L9" s="88" t="s">
        <v>46</v>
      </c>
    </row>
    <row r="10" spans="1:13" ht="35.1" customHeight="1" x14ac:dyDescent="0.2">
      <c r="A10" s="75">
        <v>0</v>
      </c>
      <c r="B10" s="69"/>
      <c r="C10" s="63" t="str">
        <f>IF(B10=0,"History 1","History 1 *")</f>
        <v>History 1</v>
      </c>
      <c r="D10" s="17" t="s">
        <v>24</v>
      </c>
      <c r="E10" s="53"/>
      <c r="F10" s="24"/>
      <c r="G10" s="25"/>
      <c r="H10" s="20"/>
      <c r="I10" s="26"/>
      <c r="J10" s="27"/>
      <c r="K10" s="23"/>
      <c r="L10" s="88" t="s">
        <v>47</v>
      </c>
    </row>
    <row r="11" spans="1:13" ht="35.1" customHeight="1" x14ac:dyDescent="0.2">
      <c r="A11" s="75">
        <v>0</v>
      </c>
      <c r="B11" s="69"/>
      <c r="C11" s="63" t="str">
        <f>IF(B11=0,"History 2","History 2 *")</f>
        <v>History 2</v>
      </c>
      <c r="D11" s="17" t="s">
        <v>23</v>
      </c>
      <c r="E11" s="53"/>
      <c r="F11" s="28"/>
      <c r="G11" s="29"/>
      <c r="H11" s="20"/>
      <c r="I11" s="26"/>
      <c r="J11" s="27"/>
      <c r="K11" s="23"/>
      <c r="L11" s="88" t="s">
        <v>21</v>
      </c>
    </row>
    <row r="12" spans="1:13" ht="35.1" customHeight="1" thickBot="1" x14ac:dyDescent="0.25">
      <c r="A12" s="75">
        <v>0</v>
      </c>
      <c r="B12" s="69"/>
      <c r="C12" s="63" t="str">
        <f>IF(B12=0,"Philosophy 1","Philosophy 1 *")</f>
        <v>Philosophy 1</v>
      </c>
      <c r="D12" s="17" t="s">
        <v>18</v>
      </c>
      <c r="E12" s="53"/>
      <c r="F12" s="30"/>
      <c r="G12" s="31"/>
      <c r="H12" s="20"/>
      <c r="I12" s="32"/>
      <c r="J12" s="33"/>
      <c r="K12" s="23"/>
      <c r="L12" s="88" t="s">
        <v>33</v>
      </c>
    </row>
    <row r="13" spans="1:13" ht="30" customHeight="1" x14ac:dyDescent="0.2">
      <c r="A13" s="75">
        <v>0</v>
      </c>
      <c r="B13" s="69"/>
      <c r="C13" s="63" t="str">
        <f>IF(B13=0,"Philosophy 2","Philosophy 2 *")</f>
        <v>Philosophy 2</v>
      </c>
      <c r="D13" s="17" t="s">
        <v>22</v>
      </c>
      <c r="E13" s="53"/>
      <c r="F13" s="34"/>
      <c r="G13" s="34"/>
      <c r="H13" s="20"/>
      <c r="I13" s="34"/>
      <c r="J13" s="34"/>
      <c r="K13" s="23"/>
      <c r="L13" s="88" t="s">
        <v>41</v>
      </c>
    </row>
    <row r="14" spans="1:13" ht="33" customHeight="1" x14ac:dyDescent="0.2">
      <c r="A14" s="75">
        <v>0</v>
      </c>
      <c r="B14" s="69"/>
      <c r="C14" s="63" t="str">
        <f>IF(B14=0,"Microeconomics","Microeconomics *")</f>
        <v>Microeconomics</v>
      </c>
      <c r="D14" s="17" t="s">
        <v>16</v>
      </c>
      <c r="E14" s="53"/>
      <c r="F14" s="34"/>
      <c r="G14" s="34"/>
      <c r="H14" s="20"/>
      <c r="I14" s="34"/>
      <c r="J14" s="34"/>
      <c r="K14" s="23"/>
      <c r="L14" s="88" t="s">
        <v>4</v>
      </c>
    </row>
    <row r="15" spans="1:13" ht="33" customHeight="1" x14ac:dyDescent="0.2">
      <c r="A15" s="75">
        <v>0</v>
      </c>
      <c r="B15" s="69"/>
      <c r="C15" s="63" t="str">
        <f>IF(B15=0,"Macroeconomics","Macroeconomics *")</f>
        <v>Macroeconomics</v>
      </c>
      <c r="D15" s="17" t="s">
        <v>17</v>
      </c>
      <c r="E15" s="53"/>
      <c r="F15" s="102" t="s">
        <v>29</v>
      </c>
      <c r="G15" s="103"/>
      <c r="H15" s="103"/>
      <c r="I15" s="103"/>
      <c r="J15" s="104"/>
      <c r="K15" s="23"/>
      <c r="L15" s="88" t="s">
        <v>48</v>
      </c>
    </row>
    <row r="16" spans="1:13" ht="33" customHeight="1" x14ac:dyDescent="0.2">
      <c r="A16" s="75">
        <v>0</v>
      </c>
      <c r="B16" s="69"/>
      <c r="C16" s="63" t="str">
        <f>IF(B16=0,"Natural Science (1)","Natural Science (1) *")</f>
        <v>Natural Science (1)</v>
      </c>
      <c r="D16" s="17" t="s">
        <v>13</v>
      </c>
      <c r="E16" s="53"/>
      <c r="F16" s="35"/>
      <c r="G16" s="36" t="s">
        <v>6</v>
      </c>
      <c r="H16" s="37"/>
      <c r="I16" s="38"/>
      <c r="J16" s="36" t="s">
        <v>8</v>
      </c>
      <c r="K16" s="17"/>
      <c r="L16" s="88" t="s">
        <v>20</v>
      </c>
    </row>
    <row r="17" spans="1:16" ht="35.1" customHeight="1" thickBot="1" x14ac:dyDescent="0.25">
      <c r="A17" s="75">
        <v>0</v>
      </c>
      <c r="B17" s="69"/>
      <c r="C17" s="63" t="str">
        <f>IF(B17=0,"Natural Science (2)","Natural Science (2) *")</f>
        <v>Natural Science (2)</v>
      </c>
      <c r="D17" s="17" t="s">
        <v>14</v>
      </c>
      <c r="E17" s="53"/>
      <c r="F17" s="12" t="s">
        <v>44</v>
      </c>
      <c r="G17" s="13" t="s">
        <v>5</v>
      </c>
      <c r="H17" s="14"/>
      <c r="I17" s="15" t="s">
        <v>7</v>
      </c>
      <c r="J17" s="16" t="s">
        <v>5</v>
      </c>
      <c r="K17" s="17"/>
      <c r="L17" s="88" t="s">
        <v>19</v>
      </c>
      <c r="P17" s="8"/>
    </row>
    <row r="18" spans="1:16" ht="35.1" customHeight="1" x14ac:dyDescent="0.2">
      <c r="A18" s="75">
        <v>0</v>
      </c>
      <c r="B18" s="69"/>
      <c r="C18" s="63" t="str">
        <f>IF(B18=0,"Theology (1)","Theology (1) *")</f>
        <v>Theology (1)</v>
      </c>
      <c r="D18" s="17" t="s">
        <v>52</v>
      </c>
      <c r="E18" s="53"/>
      <c r="F18" s="18"/>
      <c r="G18" s="19"/>
      <c r="H18" s="20"/>
      <c r="I18" s="21"/>
      <c r="J18" s="19"/>
      <c r="K18" s="17"/>
      <c r="L18" s="89" t="s">
        <v>55</v>
      </c>
    </row>
    <row r="19" spans="1:16" ht="35.1" customHeight="1" x14ac:dyDescent="0.2">
      <c r="A19" s="75">
        <v>0</v>
      </c>
      <c r="B19" s="69"/>
      <c r="C19" s="63" t="str">
        <f>IF(B19=0,"Theology (2)","Theology (2) *")</f>
        <v>Theology (2)</v>
      </c>
      <c r="D19" s="17" t="s">
        <v>53</v>
      </c>
      <c r="E19" s="53"/>
      <c r="F19" s="24"/>
      <c r="G19" s="25"/>
      <c r="H19" s="20"/>
      <c r="I19" s="26"/>
      <c r="J19" s="25"/>
      <c r="K19" s="23"/>
      <c r="L19" s="88" t="s">
        <v>11</v>
      </c>
    </row>
    <row r="20" spans="1:16" ht="35.1" customHeight="1" x14ac:dyDescent="0.2">
      <c r="A20" s="76">
        <v>0</v>
      </c>
      <c r="B20" s="7"/>
      <c r="C20" s="64" t="str">
        <f>IF(B20=0,"Cultural Diversity","Cultural Diversity *")</f>
        <v>Cultural Diversity</v>
      </c>
      <c r="D20" s="17" t="s">
        <v>2</v>
      </c>
      <c r="E20" s="53"/>
      <c r="F20" s="24"/>
      <c r="G20" s="25"/>
      <c r="H20" s="20"/>
      <c r="I20" s="26"/>
      <c r="J20" s="25"/>
      <c r="K20" s="23"/>
      <c r="L20" s="88" t="s">
        <v>42</v>
      </c>
    </row>
    <row r="21" spans="1:16" ht="35.1" customHeight="1" x14ac:dyDescent="0.2">
      <c r="A21" s="81"/>
      <c r="B21" s="70"/>
      <c r="C21" s="71"/>
      <c r="D21" s="1"/>
      <c r="E21" s="53"/>
      <c r="F21" s="28"/>
      <c r="G21" s="29"/>
      <c r="H21" s="20"/>
      <c r="I21" s="26"/>
      <c r="J21" s="29"/>
      <c r="K21" s="23"/>
      <c r="L21" s="90" t="s">
        <v>49</v>
      </c>
    </row>
    <row r="22" spans="1:16" ht="35.1" customHeight="1" x14ac:dyDescent="0.25">
      <c r="A22" s="81">
        <v>0</v>
      </c>
      <c r="B22" s="70"/>
      <c r="C22" s="71"/>
      <c r="D22" s="1"/>
      <c r="E22" s="53"/>
      <c r="F22" s="28"/>
      <c r="G22" s="29"/>
      <c r="H22" s="20"/>
      <c r="I22" s="26"/>
      <c r="J22" s="29"/>
      <c r="K22" s="23"/>
      <c r="L22" s="54"/>
    </row>
    <row r="23" spans="1:16" ht="35.1" customHeight="1" thickBot="1" x14ac:dyDescent="0.3">
      <c r="A23" s="82"/>
      <c r="B23" s="72"/>
      <c r="C23" s="71"/>
      <c r="D23" s="1"/>
      <c r="E23" s="53"/>
      <c r="F23" s="39"/>
      <c r="G23" s="40"/>
      <c r="H23" s="41"/>
      <c r="I23" s="30"/>
      <c r="J23" s="31"/>
      <c r="K23" s="23"/>
      <c r="L23" s="54"/>
    </row>
    <row r="24" spans="1:16" ht="26.25" customHeight="1" x14ac:dyDescent="0.25">
      <c r="A24" s="82"/>
      <c r="B24" s="72"/>
      <c r="C24" s="71"/>
      <c r="D24" s="17"/>
      <c r="E24" s="53"/>
      <c r="F24" s="34"/>
      <c r="G24" s="34"/>
      <c r="H24" s="41"/>
      <c r="I24" s="34"/>
      <c r="J24" s="34"/>
      <c r="K24" s="23"/>
      <c r="L24" s="54"/>
    </row>
    <row r="25" spans="1:16" ht="29.25" customHeight="1" x14ac:dyDescent="0.25">
      <c r="A25" s="75">
        <v>0</v>
      </c>
      <c r="B25" s="70"/>
      <c r="C25" s="77"/>
      <c r="D25" s="1"/>
      <c r="E25" s="53"/>
      <c r="F25" s="34"/>
      <c r="G25" s="34"/>
      <c r="H25" s="41"/>
      <c r="I25" s="34"/>
      <c r="J25" s="34"/>
      <c r="K25" s="23"/>
      <c r="L25" s="54"/>
    </row>
    <row r="26" spans="1:16" ht="24.95" customHeight="1" x14ac:dyDescent="0.2">
      <c r="A26" s="75"/>
      <c r="B26" s="69"/>
      <c r="C26" s="68" t="s">
        <v>51</v>
      </c>
      <c r="D26" s="17"/>
      <c r="E26" s="55"/>
      <c r="F26" s="105" t="s">
        <v>30</v>
      </c>
      <c r="G26" s="106"/>
      <c r="H26" s="106"/>
      <c r="I26" s="106"/>
      <c r="J26" s="107"/>
      <c r="K26" s="17"/>
      <c r="L26" s="52"/>
    </row>
    <row r="27" spans="1:16" ht="24.75" customHeight="1" thickBot="1" x14ac:dyDescent="0.25">
      <c r="A27" s="75">
        <v>0</v>
      </c>
      <c r="B27" s="69"/>
      <c r="C27" s="63" t="str">
        <f>IF(B27=0,"Portico","Portico *")</f>
        <v>Portico</v>
      </c>
      <c r="D27" s="17" t="s">
        <v>25</v>
      </c>
      <c r="E27" s="55"/>
      <c r="F27" s="42"/>
      <c r="G27" s="67" t="s">
        <v>6</v>
      </c>
      <c r="H27" s="43"/>
      <c r="I27" s="44"/>
      <c r="J27" s="67" t="s">
        <v>8</v>
      </c>
      <c r="K27" s="17"/>
      <c r="L27" s="52"/>
    </row>
    <row r="28" spans="1:16" ht="35.1" customHeight="1" thickBot="1" x14ac:dyDescent="0.25">
      <c r="A28" s="75">
        <v>0</v>
      </c>
      <c r="B28" s="69"/>
      <c r="C28" s="63" t="str">
        <f>IF(B28=0,"Business Statistics","Business Statistics *")</f>
        <v>Business Statistics</v>
      </c>
      <c r="D28" s="17" t="s">
        <v>38</v>
      </c>
      <c r="E28" s="53"/>
      <c r="F28" s="12" t="s">
        <v>44</v>
      </c>
      <c r="G28" s="13" t="s">
        <v>5</v>
      </c>
      <c r="H28" s="14"/>
      <c r="I28" s="15" t="s">
        <v>7</v>
      </c>
      <c r="J28" s="16" t="s">
        <v>5</v>
      </c>
      <c r="K28" s="17"/>
      <c r="L28" s="95" t="s">
        <v>56</v>
      </c>
    </row>
    <row r="29" spans="1:16" ht="35.1" customHeight="1" x14ac:dyDescent="0.2">
      <c r="A29" s="75">
        <v>0</v>
      </c>
      <c r="B29" s="69"/>
      <c r="C29" s="63" t="str">
        <f>IF(B29=0,"Digital Technologies: Strat &amp; Use","Digital Technologies: Strat &amp; Use *")</f>
        <v>Digital Technologies: Strat &amp; Use</v>
      </c>
      <c r="D29" s="17" t="s">
        <v>36</v>
      </c>
      <c r="E29" s="53"/>
      <c r="F29" s="18"/>
      <c r="G29" s="19"/>
      <c r="H29" s="20"/>
      <c r="I29" s="21"/>
      <c r="J29" s="19"/>
      <c r="K29" s="23"/>
      <c r="L29" s="96"/>
    </row>
    <row r="30" spans="1:16" ht="35.1" customHeight="1" x14ac:dyDescent="0.2">
      <c r="A30" s="75">
        <v>0</v>
      </c>
      <c r="B30" s="69"/>
      <c r="C30" s="63" t="str">
        <f>IF(B30=0,"Financial Accounting","Financial Accounting *")</f>
        <v>Financial Accounting</v>
      </c>
      <c r="D30" s="17" t="s">
        <v>3</v>
      </c>
      <c r="E30" s="53"/>
      <c r="F30" s="24"/>
      <c r="G30" s="25"/>
      <c r="H30" s="20"/>
      <c r="I30" s="26"/>
      <c r="J30" s="25"/>
      <c r="K30" s="23"/>
      <c r="L30" s="96"/>
    </row>
    <row r="31" spans="1:16" ht="35.1" customHeight="1" x14ac:dyDescent="0.2">
      <c r="A31" s="75">
        <v>0</v>
      </c>
      <c r="B31" s="69"/>
      <c r="C31" s="63" t="str">
        <f>IF(B31=0,"Modeling for Business Analytics","Modeling for Business Analytics *")</f>
        <v>Modeling for Business Analytics</v>
      </c>
      <c r="D31" s="17" t="s">
        <v>37</v>
      </c>
      <c r="E31" s="53"/>
      <c r="F31" s="24"/>
      <c r="G31" s="25"/>
      <c r="H31" s="20"/>
      <c r="I31" s="26"/>
      <c r="J31" s="25"/>
      <c r="K31" s="23"/>
      <c r="L31" s="96"/>
    </row>
    <row r="32" spans="1:16" ht="35.1" customHeight="1" x14ac:dyDescent="0.2">
      <c r="A32" s="75">
        <v>0</v>
      </c>
      <c r="B32" s="69"/>
      <c r="C32" s="63" t="str">
        <f>IF(B32=0,"Business Law","Business Law *")</f>
        <v>Business Law</v>
      </c>
      <c r="D32" s="17" t="s">
        <v>32</v>
      </c>
      <c r="E32" s="53"/>
      <c r="F32" s="28"/>
      <c r="G32" s="29"/>
      <c r="H32" s="20"/>
      <c r="I32" s="26"/>
      <c r="J32" s="29"/>
      <c r="K32" s="23"/>
      <c r="L32" s="96"/>
    </row>
    <row r="33" spans="1:13" ht="35.1" customHeight="1" thickBot="1" x14ac:dyDescent="0.25">
      <c r="A33" s="75">
        <v>0</v>
      </c>
      <c r="B33" s="69"/>
      <c r="C33" s="63" t="str">
        <f>IF(B33=0,"Fundamentals of Finance*","Fundamentals of Finance* *")</f>
        <v>Fundamentals of Finance*</v>
      </c>
      <c r="D33" s="17" t="s">
        <v>58</v>
      </c>
      <c r="E33" s="53"/>
      <c r="F33" s="28"/>
      <c r="G33" s="29"/>
      <c r="H33" s="20"/>
      <c r="I33" s="26"/>
      <c r="J33" s="29"/>
      <c r="K33" s="23"/>
      <c r="L33" s="97"/>
    </row>
    <row r="34" spans="1:13" ht="34.5" customHeight="1" thickBot="1" x14ac:dyDescent="0.25">
      <c r="A34" s="75">
        <v>0</v>
      </c>
      <c r="B34" s="69"/>
      <c r="C34" s="63" t="str">
        <f>IF(B34=0,"Principles of Marketing","Principles of Marketing *")</f>
        <v>Principles of Marketing</v>
      </c>
      <c r="D34" s="17" t="s">
        <v>15</v>
      </c>
      <c r="E34" s="17"/>
      <c r="F34" s="39"/>
      <c r="G34" s="40"/>
      <c r="H34" s="41"/>
      <c r="I34" s="30"/>
      <c r="J34" s="31"/>
      <c r="K34" s="23"/>
      <c r="L34" s="56"/>
    </row>
    <row r="35" spans="1:13" ht="29.25" customHeight="1" x14ac:dyDescent="0.2">
      <c r="A35" s="75">
        <v>0</v>
      </c>
      <c r="B35" s="69"/>
      <c r="C35" s="63" t="str">
        <f>IF(B35=0,"Operations Management","Operations Management *")</f>
        <v>Operations Management</v>
      </c>
      <c r="D35" s="17" t="s">
        <v>39</v>
      </c>
      <c r="E35" s="17"/>
      <c r="F35" s="34"/>
      <c r="G35" s="34"/>
      <c r="H35" s="41"/>
      <c r="I35" s="45"/>
      <c r="J35" s="45"/>
      <c r="K35" s="17"/>
      <c r="L35" s="56"/>
    </row>
    <row r="36" spans="1:13" ht="27.75" customHeight="1" x14ac:dyDescent="0.2">
      <c r="A36" s="75">
        <v>0</v>
      </c>
      <c r="B36" s="69"/>
      <c r="C36" s="63" t="str">
        <f>IF(B36=0,"Organizational Behavior","Organizational Behavior *")</f>
        <v>Organizational Behavior</v>
      </c>
      <c r="D36" s="17" t="s">
        <v>27</v>
      </c>
      <c r="E36" s="17"/>
      <c r="F36" s="34"/>
      <c r="G36" s="34"/>
      <c r="H36" s="41"/>
      <c r="I36" s="34"/>
      <c r="J36" s="34"/>
      <c r="K36" s="17"/>
      <c r="L36" s="56"/>
    </row>
    <row r="37" spans="1:13" ht="35.1" customHeight="1" x14ac:dyDescent="0.2">
      <c r="A37" s="75">
        <v>0</v>
      </c>
      <c r="B37" s="69"/>
      <c r="C37" s="63" t="str">
        <f>IF(B37=0,"Strategic Management","Strategic Management *")</f>
        <v>Strategic Management</v>
      </c>
      <c r="D37" s="17" t="s">
        <v>26</v>
      </c>
      <c r="E37" s="17"/>
      <c r="F37" s="92" t="s">
        <v>31</v>
      </c>
      <c r="G37" s="93"/>
      <c r="H37" s="93"/>
      <c r="I37" s="93"/>
      <c r="J37" s="94"/>
      <c r="K37" s="17"/>
      <c r="L37" s="56"/>
    </row>
    <row r="38" spans="1:13" ht="35.1" customHeight="1" x14ac:dyDescent="0.25">
      <c r="A38" s="75">
        <v>0</v>
      </c>
      <c r="B38" s="69"/>
      <c r="C38" s="63" t="str">
        <f>IF(B38=0,"MCAS Elective","MCAS Elective *")</f>
        <v>MCAS Elective</v>
      </c>
      <c r="D38" s="17" t="s">
        <v>34</v>
      </c>
      <c r="E38" s="17"/>
      <c r="F38" s="46"/>
      <c r="G38" s="65" t="s">
        <v>6</v>
      </c>
      <c r="H38" s="47"/>
      <c r="I38" s="48"/>
      <c r="J38" s="65" t="s">
        <v>8</v>
      </c>
      <c r="K38" s="23"/>
      <c r="L38" s="54"/>
      <c r="M38" s="1"/>
    </row>
    <row r="39" spans="1:13" ht="35.1" customHeight="1" thickBot="1" x14ac:dyDescent="0.3">
      <c r="A39" s="83">
        <v>0</v>
      </c>
      <c r="B39" s="69"/>
      <c r="C39" s="63" t="str">
        <f>IF(B39=0,"MCAS Elective","MCAS Elective *")</f>
        <v>MCAS Elective</v>
      </c>
      <c r="D39" s="17" t="s">
        <v>34</v>
      </c>
      <c r="E39" s="17"/>
      <c r="F39" s="12" t="s">
        <v>44</v>
      </c>
      <c r="G39" s="13" t="s">
        <v>5</v>
      </c>
      <c r="H39" s="14"/>
      <c r="I39" s="15" t="s">
        <v>7</v>
      </c>
      <c r="J39" s="16" t="s">
        <v>5</v>
      </c>
      <c r="K39" s="23"/>
      <c r="L39" s="54"/>
    </row>
    <row r="40" spans="1:13" ht="35.1" customHeight="1" x14ac:dyDescent="0.25">
      <c r="A40" s="81">
        <v>0</v>
      </c>
      <c r="B40" s="69"/>
      <c r="C40" s="63" t="str">
        <f>IF(B40=0,"MCAS Elective","MCAS Elective *")</f>
        <v>MCAS Elective</v>
      </c>
      <c r="D40" s="17" t="s">
        <v>34</v>
      </c>
      <c r="E40" s="17"/>
      <c r="F40" s="18"/>
      <c r="G40" s="19"/>
      <c r="H40" s="20"/>
      <c r="I40" s="21"/>
      <c r="J40" s="19"/>
      <c r="K40" s="23"/>
      <c r="L40" s="54"/>
    </row>
    <row r="41" spans="1:13" ht="35.1" customHeight="1" x14ac:dyDescent="0.2">
      <c r="A41" s="81">
        <v>0</v>
      </c>
      <c r="B41" s="69"/>
      <c r="C41" s="64" t="str">
        <f>IF(B41=0,"MCAS Elective","MCAS Elective *")</f>
        <v>MCAS Elective</v>
      </c>
      <c r="D41" s="17" t="s">
        <v>34</v>
      </c>
      <c r="E41" s="17"/>
      <c r="F41" s="24"/>
      <c r="G41" s="25"/>
      <c r="H41" s="20"/>
      <c r="I41" s="26"/>
      <c r="J41" s="25"/>
      <c r="K41" s="23"/>
      <c r="L41" s="56"/>
    </row>
    <row r="42" spans="1:13" ht="36" customHeight="1" x14ac:dyDescent="0.2">
      <c r="A42" s="81"/>
      <c r="B42" s="70"/>
      <c r="C42" s="71"/>
      <c r="D42" s="1"/>
      <c r="E42" s="17"/>
      <c r="F42" s="24"/>
      <c r="G42" s="25"/>
      <c r="H42" s="20"/>
      <c r="I42" s="26"/>
      <c r="J42" s="25"/>
      <c r="K42" s="23"/>
      <c r="L42" s="56"/>
    </row>
    <row r="43" spans="1:13" ht="36" customHeight="1" x14ac:dyDescent="0.2">
      <c r="A43" s="81"/>
      <c r="B43" s="70"/>
      <c r="C43" s="91" t="s">
        <v>59</v>
      </c>
      <c r="D43" s="1"/>
      <c r="E43" s="17"/>
      <c r="F43" s="28"/>
      <c r="G43" s="29"/>
      <c r="H43" s="20"/>
      <c r="I43" s="26"/>
      <c r="J43" s="29"/>
      <c r="K43" s="23"/>
      <c r="L43" s="56"/>
    </row>
    <row r="44" spans="1:13" ht="36" customHeight="1" x14ac:dyDescent="0.2">
      <c r="A44" s="81"/>
      <c r="B44" s="70"/>
      <c r="C44" s="71"/>
      <c r="D44" s="1"/>
      <c r="E44" s="17"/>
      <c r="F44" s="28"/>
      <c r="G44" s="29"/>
      <c r="H44" s="20"/>
      <c r="I44" s="26"/>
      <c r="J44" s="29"/>
      <c r="K44" s="17"/>
      <c r="L44" s="56"/>
    </row>
    <row r="45" spans="1:13" ht="36.75" customHeight="1" x14ac:dyDescent="0.2">
      <c r="A45" s="84"/>
      <c r="B45" s="85"/>
      <c r="C45" s="57" t="s">
        <v>57</v>
      </c>
      <c r="D45" s="57"/>
      <c r="E45" s="57"/>
      <c r="F45" s="58"/>
      <c r="G45" s="59"/>
      <c r="H45" s="60"/>
      <c r="I45" s="28"/>
      <c r="J45" s="29"/>
      <c r="K45" s="57"/>
      <c r="L45" s="61"/>
    </row>
    <row r="46" spans="1:13" ht="16.5" customHeight="1" x14ac:dyDescent="0.2">
      <c r="B46" s="1"/>
      <c r="C46" s="17"/>
      <c r="D46" s="3"/>
      <c r="F46" s="2"/>
      <c r="L46" s="62"/>
    </row>
    <row r="47" spans="1:13" ht="22.5" customHeight="1" x14ac:dyDescent="0.25">
      <c r="B47" s="1"/>
      <c r="C47" s="1"/>
      <c r="F47" s="2"/>
      <c r="L47" s="62"/>
      <c r="M47" s="4"/>
    </row>
    <row r="48" spans="1:13" ht="28.5" customHeight="1" x14ac:dyDescent="0.2">
      <c r="F48" s="2"/>
    </row>
    <row r="49" spans="6:6" ht="28.5" customHeight="1" x14ac:dyDescent="0.2">
      <c r="F49" s="2"/>
    </row>
    <row r="52" spans="6:6" ht="15" customHeight="1" x14ac:dyDescent="0.2"/>
    <row r="53" spans="6:6" ht="15" customHeight="1" x14ac:dyDescent="0.2"/>
    <row r="54" spans="6:6" ht="28.5" customHeight="1" x14ac:dyDescent="0.2"/>
  </sheetData>
  <mergeCells count="7">
    <mergeCell ref="F37:J37"/>
    <mergeCell ref="L28:L33"/>
    <mergeCell ref="C2:L2"/>
    <mergeCell ref="G3:J3"/>
    <mergeCell ref="F5:J5"/>
    <mergeCell ref="F15:J15"/>
    <mergeCell ref="F26:J26"/>
  </mergeCells>
  <phoneticPr fontId="2"/>
  <conditionalFormatting sqref="A6:B22 A25:B41">
    <cfRule type="cellIs" dxfId="8" priority="10" stopIfTrue="1" operator="greaterThan">
      <formula>0</formula>
    </cfRule>
  </conditionalFormatting>
  <conditionalFormatting sqref="D6">
    <cfRule type="expression" dxfId="7" priority="11" stopIfTrue="1">
      <formula>$A$6</formula>
    </cfRule>
  </conditionalFormatting>
  <conditionalFormatting sqref="A42:B43">
    <cfRule type="cellIs" dxfId="6" priority="3" stopIfTrue="1" operator="greaterThan">
      <formula>0</formula>
    </cfRule>
  </conditionalFormatting>
  <conditionalFormatting sqref="A44:B44">
    <cfRule type="cellIs" dxfId="5" priority="2" stopIfTrue="1" operator="greaterThan">
      <formula>0</formula>
    </cfRule>
  </conditionalFormatting>
  <conditionalFormatting sqref="C44">
    <cfRule type="cellIs" dxfId="4" priority="17" stopIfTrue="1" operator="equal">
      <formula>$D46</formula>
    </cfRule>
  </conditionalFormatting>
  <conditionalFormatting sqref="C21 C23">
    <cfRule type="cellIs" dxfId="3" priority="18" stopIfTrue="1" operator="equal">
      <formula>$D24</formula>
    </cfRule>
  </conditionalFormatting>
  <conditionalFormatting sqref="C6:C20 C27:C41">
    <cfRule type="cellIs" dxfId="2" priority="21" stopIfTrue="1" operator="equal">
      <formula>$D6</formula>
    </cfRule>
  </conditionalFormatting>
  <conditionalFormatting sqref="C22 C42:C43">
    <cfRule type="cellIs" dxfId="1" priority="24" stopIfTrue="1" operator="equal">
      <formula>$D20</formula>
    </cfRule>
  </conditionalFormatting>
  <conditionalFormatting sqref="C24">
    <cfRule type="cellIs" dxfId="0" priority="28" stopIfTrue="1" operator="equal">
      <formula>#REF!</formula>
    </cfRule>
  </conditionalFormatting>
  <printOptions horizontalCentered="1" verticalCentered="1"/>
  <pageMargins left="0.25" right="0.25" top="0.75" bottom="0.75" header="0.3" footer="0.3"/>
  <pageSetup scale="36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Audit</vt:lpstr>
      <vt:lpstr>Audit!Print_Area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 Steenrod</dc:creator>
  <cp:lastModifiedBy>Erica Graf</cp:lastModifiedBy>
  <cp:lastPrinted>2019-06-26T20:50:55Z</cp:lastPrinted>
  <dcterms:created xsi:type="dcterms:W3CDTF">2003-03-31T18:29:40Z</dcterms:created>
  <dcterms:modified xsi:type="dcterms:W3CDTF">2021-08-24T18:43:58Z</dcterms:modified>
</cp:coreProperties>
</file>